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310"/>
  </bookViews>
  <sheets>
    <sheet name="Таблица 4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28" i="1" l="1"/>
  <c r="L34" i="1"/>
  <c r="J34" i="1"/>
  <c r="H34" i="1"/>
  <c r="H35" i="1" s="1"/>
  <c r="F34" i="1"/>
  <c r="D34" i="1"/>
  <c r="D35" i="1" s="1"/>
  <c r="N32" i="1"/>
  <c r="N31" i="1"/>
  <c r="J30" i="1"/>
  <c r="N30" i="1" s="1"/>
  <c r="F30" i="1"/>
  <c r="J29" i="1"/>
  <c r="F29" i="1"/>
  <c r="N29" i="1" s="1"/>
  <c r="N28" i="1" s="1"/>
  <c r="L28" i="1"/>
  <c r="H28" i="1"/>
  <c r="D28" i="1"/>
  <c r="N27" i="1"/>
  <c r="N26" i="1"/>
  <c r="N25" i="1"/>
  <c r="N24" i="1"/>
  <c r="N23" i="1"/>
  <c r="N22" i="1"/>
  <c r="N21" i="1"/>
  <c r="N20" i="1"/>
  <c r="N19" i="1"/>
  <c r="N18" i="1"/>
  <c r="J18" i="1"/>
  <c r="N17" i="1"/>
  <c r="J17" i="1"/>
  <c r="I17" i="1"/>
  <c r="E17" i="1"/>
  <c r="N16" i="1"/>
  <c r="J16" i="1"/>
  <c r="I16" i="1"/>
  <c r="E16" i="1"/>
  <c r="N15" i="1"/>
  <c r="N14" i="1"/>
  <c r="M14" i="1"/>
  <c r="I14" i="1"/>
  <c r="E14" i="1"/>
  <c r="J13" i="1"/>
  <c r="I13" i="1"/>
  <c r="F13" i="1"/>
  <c r="N13" i="1" s="1"/>
  <c r="N12" i="1" s="1"/>
  <c r="M12" i="1"/>
  <c r="L12" i="1"/>
  <c r="L33" i="1" s="1"/>
  <c r="J12" i="1"/>
  <c r="I12" i="1"/>
  <c r="H12" i="1"/>
  <c r="H33" i="1" s="1"/>
  <c r="E12" i="1"/>
  <c r="D12" i="1"/>
  <c r="D33" i="1" s="1"/>
  <c r="N11" i="1"/>
  <c r="L11" i="1"/>
  <c r="J11" i="1"/>
  <c r="H11" i="1"/>
  <c r="F11" i="1"/>
  <c r="D11" i="1"/>
  <c r="B4" i="1"/>
  <c r="B2" i="1"/>
  <c r="N33" i="1" l="1"/>
  <c r="N35" i="1" s="1"/>
  <c r="O35" i="1" s="1"/>
  <c r="L35" i="1"/>
  <c r="M35" i="1" s="1"/>
  <c r="E35" i="1"/>
  <c r="I35" i="1"/>
  <c r="F12" i="1"/>
  <c r="E13" i="1"/>
  <c r="G13" i="1"/>
  <c r="M13" i="1"/>
  <c r="O13" i="1"/>
  <c r="G14" i="1"/>
  <c r="K14" i="1"/>
  <c r="E15" i="1"/>
  <c r="I15" i="1"/>
  <c r="M15" i="1"/>
  <c r="O15" i="1"/>
  <c r="G16" i="1"/>
  <c r="M16" i="1"/>
  <c r="O16" i="1"/>
  <c r="G17" i="1"/>
  <c r="M17" i="1"/>
  <c r="O17" i="1"/>
  <c r="G18" i="1"/>
  <c r="M18" i="1"/>
  <c r="O18" i="1"/>
  <c r="G19" i="1"/>
  <c r="K19" i="1"/>
  <c r="E20" i="1"/>
  <c r="I20" i="1"/>
  <c r="M20" i="1"/>
  <c r="O20" i="1"/>
  <c r="G21" i="1"/>
  <c r="K21" i="1"/>
  <c r="E22" i="1"/>
  <c r="I22" i="1"/>
  <c r="M22" i="1"/>
  <c r="O22" i="1"/>
  <c r="G23" i="1"/>
  <c r="K23" i="1"/>
  <c r="E24" i="1"/>
  <c r="I24" i="1"/>
  <c r="M24" i="1"/>
  <c r="O24" i="1"/>
  <c r="G25" i="1"/>
  <c r="K25" i="1"/>
  <c r="E26" i="1"/>
  <c r="I26" i="1"/>
  <c r="M26" i="1"/>
  <c r="O26" i="1"/>
  <c r="G27" i="1"/>
  <c r="K27" i="1"/>
  <c r="F33" i="1"/>
  <c r="F35" i="1" s="1"/>
  <c r="G35" i="1" s="1"/>
  <c r="J28" i="1"/>
  <c r="J33" i="1" s="1"/>
  <c r="J35" i="1" s="1"/>
  <c r="K35" i="1" s="1"/>
  <c r="E29" i="1"/>
  <c r="G29" i="1"/>
  <c r="M29" i="1"/>
  <c r="O29" i="1"/>
  <c r="I30" i="1"/>
  <c r="K30" i="1"/>
  <c r="E31" i="1"/>
  <c r="I31" i="1"/>
  <c r="K31" i="1"/>
  <c r="E32" i="1"/>
  <c r="I32" i="1"/>
  <c r="M32" i="1"/>
  <c r="O32" i="1"/>
  <c r="E33" i="1"/>
  <c r="G33" i="1"/>
  <c r="I33" i="1"/>
  <c r="K33" i="1"/>
  <c r="M33" i="1"/>
  <c r="O33" i="1"/>
  <c r="E34" i="1"/>
  <c r="G34" i="1"/>
  <c r="I34" i="1"/>
  <c r="K34" i="1"/>
  <c r="M34" i="1"/>
  <c r="G12" i="1"/>
  <c r="K12" i="1"/>
  <c r="O12" i="1"/>
  <c r="K13" i="1"/>
  <c r="O14" i="1"/>
  <c r="G15" i="1"/>
  <c r="K15" i="1"/>
  <c r="K16" i="1"/>
  <c r="K17" i="1"/>
  <c r="E18" i="1"/>
  <c r="I18" i="1"/>
  <c r="K18" i="1"/>
  <c r="E19" i="1"/>
  <c r="I19" i="1"/>
  <c r="M19" i="1"/>
  <c r="O19" i="1"/>
  <c r="G20" i="1"/>
  <c r="K20" i="1"/>
  <c r="E21" i="1"/>
  <c r="I21" i="1"/>
  <c r="M21" i="1"/>
  <c r="O21" i="1"/>
  <c r="G22" i="1"/>
  <c r="K22" i="1"/>
  <c r="E23" i="1"/>
  <c r="I23" i="1"/>
  <c r="M23" i="1"/>
  <c r="O23" i="1"/>
  <c r="G24" i="1"/>
  <c r="K24" i="1"/>
  <c r="E25" i="1"/>
  <c r="I25" i="1"/>
  <c r="M25" i="1"/>
  <c r="O25" i="1"/>
  <c r="G26" i="1"/>
  <c r="K26" i="1"/>
  <c r="E27" i="1"/>
  <c r="I27" i="1"/>
  <c r="M27" i="1"/>
  <c r="O27" i="1"/>
  <c r="E28" i="1"/>
  <c r="I28" i="1"/>
  <c r="K28" i="1"/>
  <c r="M28" i="1"/>
  <c r="O28" i="1"/>
  <c r="I29" i="1"/>
  <c r="K29" i="1"/>
  <c r="E30" i="1"/>
  <c r="G30" i="1"/>
  <c r="M30" i="1"/>
  <c r="O30" i="1"/>
  <c r="G31" i="1"/>
  <c r="M31" i="1"/>
  <c r="O31" i="1"/>
  <c r="G32" i="1"/>
  <c r="K32" i="1"/>
  <c r="O34" i="1"/>
  <c r="G28" i="1" l="1"/>
</calcChain>
</file>

<file path=xl/sharedStrings.xml><?xml version="1.0" encoding="utf-8"?>
<sst xmlns="http://schemas.openxmlformats.org/spreadsheetml/2006/main" count="67" uniqueCount="58">
  <si>
    <t>наименование предприятия</t>
  </si>
  <si>
    <t>№ п/п</t>
  </si>
  <si>
    <t>Наименование структурных составляющих</t>
  </si>
  <si>
    <t>220 кВ</t>
  </si>
  <si>
    <t>150-110 кВ</t>
  </si>
  <si>
    <t>27,5-60 кВ</t>
  </si>
  <si>
    <t>1-20 кВ</t>
  </si>
  <si>
    <t>0,4 кВ</t>
  </si>
  <si>
    <t>Всего</t>
  </si>
  <si>
    <t>тыс. кВт.ч</t>
  </si>
  <si>
    <t>% *</t>
  </si>
  <si>
    <t>%*</t>
  </si>
  <si>
    <t>Условно-постоянные потери электроэнергии</t>
  </si>
  <si>
    <t>2.1</t>
  </si>
  <si>
    <t>Холостой ход трансформаторов</t>
  </si>
  <si>
    <t>2.2</t>
  </si>
  <si>
    <t>Корона в воздушных линиях</t>
  </si>
  <si>
    <t>2.3</t>
  </si>
  <si>
    <t>Токи утечки в воздушных линиях</t>
  </si>
  <si>
    <t>2.4</t>
  </si>
  <si>
    <t>Изоляция в кабельных линиях</t>
  </si>
  <si>
    <t>2.5</t>
  </si>
  <si>
    <t>Измерительные трансформаторы тока</t>
  </si>
  <si>
    <t>2.6</t>
  </si>
  <si>
    <t>Измерительные трансформаторы напряжения</t>
  </si>
  <si>
    <t>2.7</t>
  </si>
  <si>
    <t>Счетчики прямого включения</t>
  </si>
  <si>
    <t>2.8</t>
  </si>
  <si>
    <t>Шунтирующие реакторы</t>
  </si>
  <si>
    <t>2.9</t>
  </si>
  <si>
    <t>Соединительные провода и сборные шины подстанций</t>
  </si>
  <si>
    <t>2.10</t>
  </si>
  <si>
    <t>Вентильные разрядники</t>
  </si>
  <si>
    <t>2.11</t>
  </si>
  <si>
    <t>Ограничители перенапряжений</t>
  </si>
  <si>
    <t>2.12</t>
  </si>
  <si>
    <t>Устройства присоединения ВЧ-связи</t>
  </si>
  <si>
    <t>2.13</t>
  </si>
  <si>
    <t>Компенсирующие устройства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</si>
  <si>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</si>
  <si>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</si>
  <si>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</si>
  <si>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</si>
  <si>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</si>
  <si>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3.1</t>
  </si>
  <si>
    <t>Трансформаторы</t>
  </si>
  <si>
    <t>3.2</t>
  </si>
  <si>
    <t>Линии</t>
  </si>
  <si>
    <t>3.3</t>
  </si>
  <si>
    <t>Токоограничивающие реакторы</t>
  </si>
  <si>
    <t>3.4</t>
  </si>
  <si>
    <t>Шинопроводы</t>
  </si>
  <si>
    <t>Технические потери электроэнергии (п.2+п.3)</t>
  </si>
  <si>
    <t xml:space="preserve"> </t>
  </si>
  <si>
    <t>Потери электроэнергии, обусловленные допустимыми погрешностями приборов учета</t>
  </si>
  <si>
    <t>Технологические потери электроэнергии (п.4+п.5)</t>
  </si>
  <si>
    <t>* Примечание: Проценты справочно определяются к отпуску электроэнергии в сеть по уровням напряжения.</t>
  </si>
  <si>
    <t xml:space="preserve">Отпуск электроэнергии в сеть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</si>
</sst>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0_);_(* \(#,##0.000\);_(* &quot;&quot;??_);_(@_)"/>
    <numFmt numFmtId="165" formatCode="_(* #,##0.00_);_(* \(#,##0.00\);_(* &quot;-&quot;??_);_(@_)"/>
  </numFmts>
  <fonts count="9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/>
    </xf>
    <xf numFmtId="49" fontId="4" fillId="3" borderId="6" xfId="0" applyNumberFormat="1" applyFont="1" applyFill="1" applyBorder="1" applyAlignment="1" applyProtection="1">
      <alignment horizontal="center"/>
    </xf>
    <xf numFmtId="49" fontId="1" fillId="0" borderId="0" xfId="0" applyNumberFormat="1" applyFont="1" applyProtection="1"/>
    <xf numFmtId="49" fontId="4" fillId="3" borderId="7" xfId="0" applyNumberFormat="1" applyFont="1" applyFill="1" applyBorder="1" applyAlignment="1" applyProtection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center"/>
    </xf>
    <xf numFmtId="49" fontId="1" fillId="3" borderId="10" xfId="0" applyNumberFormat="1" applyFont="1" applyFill="1" applyBorder="1" applyAlignment="1" applyProtection="1">
      <alignment horizontal="center"/>
    </xf>
    <xf numFmtId="49" fontId="1" fillId="3" borderId="11" xfId="0" applyNumberFormat="1" applyFont="1" applyFill="1" applyBorder="1" applyAlignment="1" applyProtection="1">
      <alignment horizontal="center" wrapText="1"/>
    </xf>
    <xf numFmtId="49" fontId="1" fillId="3" borderId="12" xfId="0" applyNumberFormat="1" applyFont="1" applyFill="1" applyBorder="1" applyAlignment="1" applyProtection="1">
      <alignment horizontal="center" wrapText="1"/>
    </xf>
    <xf numFmtId="49" fontId="1" fillId="3" borderId="13" xfId="0" applyNumberFormat="1" applyFont="1" applyFill="1" applyBorder="1" applyAlignment="1" applyProtection="1">
      <alignment horizontal="center" wrapText="1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9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vertical="center" wrapText="1"/>
    </xf>
    <xf numFmtId="164" fontId="1" fillId="3" borderId="16" xfId="0" applyNumberFormat="1" applyFont="1" applyFill="1" applyBorder="1" applyAlignment="1" applyProtection="1">
      <alignment vertical="center"/>
    </xf>
    <xf numFmtId="2" fontId="1" fillId="4" borderId="4" xfId="0" applyNumberFormat="1" applyFont="1" applyFill="1" applyBorder="1" applyAlignment="1" applyProtection="1">
      <alignment vertical="center"/>
    </xf>
    <xf numFmtId="164" fontId="4" fillId="3" borderId="16" xfId="0" applyNumberFormat="1" applyFont="1" applyFill="1" applyBorder="1" applyAlignment="1" applyProtection="1">
      <alignment vertical="center"/>
    </xf>
    <xf numFmtId="2" fontId="1" fillId="4" borderId="21" xfId="0" applyNumberFormat="1" applyFont="1" applyFill="1" applyBorder="1" applyAlignment="1" applyProtection="1">
      <alignment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vertical="center" wrapText="1"/>
    </xf>
    <xf numFmtId="2" fontId="1" fillId="3" borderId="4" xfId="0" applyNumberFormat="1" applyFont="1" applyFill="1" applyBorder="1" applyAlignment="1" applyProtection="1">
      <alignment vertical="center"/>
    </xf>
    <xf numFmtId="2" fontId="1" fillId="3" borderId="21" xfId="0" applyNumberFormat="1" applyFont="1" applyFill="1" applyBorder="1" applyAlignment="1" applyProtection="1">
      <alignment vertical="center"/>
    </xf>
    <xf numFmtId="49" fontId="1" fillId="3" borderId="23" xfId="0" applyNumberFormat="1" applyFont="1" applyFill="1" applyBorder="1" applyAlignment="1" applyProtection="1">
      <alignment vertical="center"/>
    </xf>
    <xf numFmtId="49" fontId="1" fillId="3" borderId="9" xfId="0" applyNumberFormat="1" applyFont="1" applyFill="1" applyBorder="1" applyAlignment="1" applyProtection="1">
      <alignment vertical="center" wrapText="1"/>
    </xf>
    <xf numFmtId="164" fontId="1" fillId="3" borderId="24" xfId="0" applyNumberFormat="1" applyFont="1" applyFill="1" applyBorder="1" applyAlignment="1" applyProtection="1">
      <alignment vertical="center"/>
      <protection locked="0"/>
    </xf>
    <xf numFmtId="2" fontId="1" fillId="3" borderId="1" xfId="0" applyNumberFormat="1" applyFont="1" applyFill="1" applyBorder="1" applyAlignment="1" applyProtection="1">
      <alignment vertical="center"/>
    </xf>
    <xf numFmtId="2" fontId="1" fillId="3" borderId="25" xfId="0" applyNumberFormat="1" applyFont="1" applyFill="1" applyBorder="1" applyAlignment="1" applyProtection="1">
      <alignment vertical="center"/>
    </xf>
    <xf numFmtId="49" fontId="1" fillId="3" borderId="26" xfId="0" applyNumberFormat="1" applyFont="1" applyFill="1" applyBorder="1" applyAlignment="1" applyProtection="1">
      <alignment vertical="center"/>
    </xf>
    <xf numFmtId="49" fontId="1" fillId="3" borderId="27" xfId="0" applyNumberFormat="1" applyFont="1" applyFill="1" applyBorder="1" applyAlignment="1" applyProtection="1">
      <alignment vertical="center" wrapText="1"/>
    </xf>
    <xf numFmtId="164" fontId="1" fillId="3" borderId="28" xfId="1" applyNumberFormat="1" applyFont="1" applyFill="1" applyBorder="1" applyAlignment="1" applyProtection="1">
      <alignment vertical="center"/>
      <protection locked="0"/>
    </xf>
    <xf numFmtId="164" fontId="1" fillId="3" borderId="28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vertical="center"/>
    </xf>
    <xf numFmtId="49" fontId="1" fillId="3" borderId="29" xfId="0" applyNumberFormat="1" applyFont="1" applyFill="1" applyBorder="1" applyAlignment="1" applyProtection="1">
      <alignment vertical="center"/>
    </xf>
    <xf numFmtId="49" fontId="1" fillId="3" borderId="30" xfId="0" applyNumberFormat="1" applyFont="1" applyFill="1" applyBorder="1" applyAlignment="1" applyProtection="1">
      <alignment vertical="center" wrapText="1"/>
    </xf>
    <xf numFmtId="164" fontId="1" fillId="3" borderId="11" xfId="1" applyNumberFormat="1" applyFont="1" applyFill="1" applyBorder="1" applyAlignment="1" applyProtection="1">
      <alignment vertical="center"/>
      <protection locked="0"/>
    </xf>
    <xf numFmtId="2" fontId="1" fillId="3" borderId="0" xfId="0" applyNumberFormat="1" applyFont="1" applyFill="1" applyAlignment="1" applyProtection="1">
      <alignment vertical="center"/>
    </xf>
    <xf numFmtId="2" fontId="1" fillId="3" borderId="31" xfId="0" applyNumberFormat="1" applyFont="1" applyFill="1" applyBorder="1" applyAlignment="1" applyProtection="1">
      <alignment vertical="center"/>
    </xf>
    <xf numFmtId="164" fontId="1" fillId="3" borderId="17" xfId="0" applyNumberFormat="1" applyFont="1" applyFill="1" applyBorder="1" applyAlignment="1" applyProtection="1">
      <alignment vertical="center"/>
    </xf>
    <xf numFmtId="164" fontId="4" fillId="3" borderId="17" xfId="0" applyNumberFormat="1" applyFont="1" applyFill="1" applyBorder="1" applyAlignment="1" applyProtection="1">
      <alignment vertical="center"/>
    </xf>
    <xf numFmtId="164" fontId="1" fillId="3" borderId="17" xfId="0" applyNumberFormat="1" applyFont="1" applyFill="1" applyBorder="1" applyAlignment="1" applyProtection="1">
      <alignment vertical="center"/>
      <protection locked="0"/>
    </xf>
    <xf numFmtId="164" fontId="1" fillId="3" borderId="15" xfId="0" applyNumberFormat="1" applyFont="1" applyFill="1" applyBorder="1" applyAlignment="1" applyProtection="1">
      <alignment vertical="center"/>
    </xf>
    <xf numFmtId="2" fontId="1" fillId="3" borderId="32" xfId="0" applyNumberFormat="1" applyFont="1" applyFill="1" applyBorder="1" applyAlignment="1" applyProtection="1">
      <alignment vertical="center"/>
    </xf>
    <xf numFmtId="2" fontId="1" fillId="3" borderId="33" xfId="0" applyNumberFormat="1" applyFont="1" applyFill="1" applyBorder="1" applyAlignment="1" applyProtection="1">
      <alignment vertical="center"/>
    </xf>
    <xf numFmtId="49" fontId="6" fillId="3" borderId="34" xfId="0" applyNumberFormat="1" applyFont="1" applyFill="1" applyBorder="1" applyAlignment="1" applyProtection="1">
      <alignment horizontal="left"/>
    </xf>
    <xf numFmtId="49" fontId="6" fillId="3" borderId="35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justify" vertical="top" wrapText="1"/>
    </xf>
    <xf numFmtId="0" fontId="7" fillId="0" borderId="0" xfId="0" applyFont="1" applyProtection="1"/>
    <xf numFmtId="49" fontId="8" fillId="0" borderId="0" xfId="0" applyNumberFormat="1" applyFont="1" applyFill="1" applyAlignment="1" applyProtection="1"/>
    <xf numFmtId="49" fontId="8" fillId="0" borderId="0" xfId="0" applyNumberFormat="1" applyFont="1" applyAlignment="1" applyProtection="1"/>
    <xf numFmtId="49" fontId="8" fillId="0" borderId="0" xfId="0" applyNumberFormat="1" applyFont="1" applyProtection="1"/>
    <xf numFmtId="0" fontId="7" fillId="0" borderId="0" xfId="0" applyNumberFormat="1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49" fontId="8" fillId="0" borderId="2" xfId="0" applyNumberFormat="1" applyFont="1" applyFill="1" applyBorder="1" applyProtection="1"/>
    <xf numFmtId="49" fontId="8" fillId="0" borderId="2" xfId="0" applyNumberFormat="1" applyFont="1" applyBorder="1" applyProtection="1"/>
  </cellXfs>
  <cellStyles count="3"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1&#1075;&#1086;&#1076;\&#1056;&#1072;&#1089;&#1095;&#1105;&#1090;%20&#1087;&#1086;&#1090;&#1077;&#1088;&#1100;%20&#1101;&#1083;&#1077;&#1082;&#1090;&#1088;&#1086;&#1101;&#1085;&#1077;&#1088;&#1075;&#1080;&#1080;%20&#1085;&#1072;%202020&#1075;&#1086;&#1076;%20&#1050;&#1040;&#1052;&#1040;&#1047;-&#1069;&#1085;&#1077;&#1088;&#1075;&#1086;\&#1053;&#1086;&#1088;&#1084;.&#1090;&#1072;&#1073;&#1083;&#1080;&#1094;&#1099;%20(&#1087;&#1088;&#1080;&#1083;.&#8470;%205)_&#1052;&#1072;&#1082;&#1077;&#1090;_&#1040;&#1073;&#1086;&#1085;&#1077;&#1085;&#1090;&#1099;%20&#1050;&#1040;&#1052;&#1040;&#1047;-&#1101;&#1085;&#1077;&#1088;&#1075;&#108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1&#1075;&#1086;&#1076;\&#1056;&#1072;&#1089;&#1095;&#1105;&#1090;%20&#1087;&#1086;&#1090;&#1077;&#1088;&#1100;%20&#1101;&#1083;&#1077;&#1082;&#1090;&#1088;&#1086;&#1101;&#1085;&#1077;&#1088;&#1075;&#1080;&#1080;%20&#1085;&#1072;%202020&#1075;&#1086;&#1076;%20&#1050;&#1040;&#1052;&#1040;&#1047;-&#1069;&#1085;&#1077;&#1088;&#1075;&#1086;\&#1048;&#1089;&#1093;&#1086;&#1076;&#1085;&#1099;&#1077;%20&#1076;&#1072;&#1085;&#1085;&#1099;&#1077;%20&#1076;&#1083;&#1103;%20&#1088;&#1072;&#1089;&#1095;&#1105;&#1090;&#1072;%20&#1087;&#1086;&#1090;&#1077;&#1088;&#1100;%20&#1086;&#1090;%2019.02.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  <sheetName val="Т.3 Стр. и дин. БЭ"/>
      <sheetName val="Т.4 стр. и дин. ПЭ"/>
      <sheetName val="Т-5"/>
      <sheetName val="Лист1"/>
    </sheetNames>
    <sheetDataSet>
      <sheetData sheetId="0"/>
      <sheetData sheetId="1">
        <row r="4">
          <cell r="B4" t="str">
            <v>ООО"КАМАЗ-Энерго"</v>
          </cell>
        </row>
        <row r="8">
          <cell r="F8" t="str">
            <v>2019</v>
          </cell>
        </row>
      </sheetData>
      <sheetData sheetId="2">
        <row r="31">
          <cell r="E31">
            <v>1535456.8620000002</v>
          </cell>
          <cell r="F31">
            <v>0</v>
          </cell>
          <cell r="G31">
            <v>1534656.807</v>
          </cell>
          <cell r="H31">
            <v>106633.35799999999</v>
          </cell>
          <cell r="I31">
            <v>1196060.6395199997</v>
          </cell>
          <cell r="J31">
            <v>4836.2779700000001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 работы"/>
      <sheetName val="Трансформаторы 2019 г."/>
      <sheetName val="R трансф."/>
      <sheetName val="х.х.трансф "/>
      <sheetName val="Сопрот 2х обм"/>
      <sheetName val="Сопрот расщ"/>
      <sheetName val="Кз"/>
      <sheetName val="потери мощн тр"/>
      <sheetName val="нагр.потери тр"/>
      <sheetName val="потери мощн тор"/>
      <sheetName val="R лин"/>
      <sheetName val="потери мощ лин"/>
      <sheetName val="нагр.потери лин"/>
      <sheetName val="ТСН"/>
      <sheetName val="Расчёт погрешности (2)"/>
      <sheetName val="ТН"/>
      <sheetName val="ТТ"/>
      <sheetName val="СЧ"/>
      <sheetName val="Расчёт отн. потерь"/>
      <sheetName val="Расчёт относительных потерь (2"/>
      <sheetName val="к П2.2.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31">
          <cell r="I31">
            <v>14096888.999001514</v>
          </cell>
        </row>
        <row r="44">
          <cell r="I44">
            <v>272695.29599999997</v>
          </cell>
        </row>
      </sheetData>
      <sheetData sheetId="4"/>
      <sheetData sheetId="5"/>
      <sheetData sheetId="6"/>
      <sheetData sheetId="7"/>
      <sheetData sheetId="8">
        <row r="47">
          <cell r="H47">
            <v>1070130.6115364232</v>
          </cell>
        </row>
        <row r="62">
          <cell r="H62">
            <v>3612.9708355835828</v>
          </cell>
        </row>
      </sheetData>
      <sheetData sheetId="9">
        <row r="9">
          <cell r="M9">
            <v>1096.510388432094</v>
          </cell>
        </row>
      </sheetData>
      <sheetData sheetId="10"/>
      <sheetData sheetId="11"/>
      <sheetData sheetId="12">
        <row r="30">
          <cell r="G30">
            <v>828184.82813282765</v>
          </cell>
        </row>
        <row r="32">
          <cell r="G32">
            <v>97.965542986431856</v>
          </cell>
        </row>
        <row r="38">
          <cell r="G38">
            <v>4028.0425829602495</v>
          </cell>
        </row>
        <row r="51">
          <cell r="G51">
            <v>550.61866392520187</v>
          </cell>
        </row>
        <row r="55">
          <cell r="G55">
            <v>63.685776423464333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>
      <pane xSplit="3" topLeftCell="D1" activePane="topRight" state="frozen"/>
      <selection activeCell="T45" sqref="T45"/>
      <selection pane="topRight" activeCell="X27" sqref="X27"/>
    </sheetView>
  </sheetViews>
  <sheetFormatPr defaultColWidth="9.1640625" defaultRowHeight="12.75" x14ac:dyDescent="0.2"/>
  <cols>
    <col min="1" max="1" width="4.83203125" style="2" customWidth="1"/>
    <col min="2" max="2" width="6.5" style="2" customWidth="1"/>
    <col min="3" max="3" width="49.33203125" style="2" customWidth="1"/>
    <col min="4" max="4" width="12.1640625" style="2" customWidth="1"/>
    <col min="5" max="5" width="7" style="2" customWidth="1"/>
    <col min="6" max="6" width="14" style="2" customWidth="1"/>
    <col min="7" max="7" width="7" style="2" customWidth="1"/>
    <col min="8" max="8" width="12.33203125" style="2" customWidth="1"/>
    <col min="9" max="9" width="7" style="2" customWidth="1"/>
    <col min="10" max="10" width="14.5" style="2" customWidth="1"/>
    <col min="11" max="11" width="7" style="2" customWidth="1"/>
    <col min="12" max="12" width="12" style="2" customWidth="1"/>
    <col min="13" max="13" width="7" style="2" customWidth="1"/>
    <col min="14" max="14" width="15.5" style="2" customWidth="1"/>
    <col min="15" max="15" width="7" style="2" customWidth="1"/>
    <col min="16" max="250" width="9.1640625" style="2" customWidth="1"/>
    <col min="251" max="16384" width="9.1640625" style="2"/>
  </cols>
  <sheetData>
    <row r="1" spans="1:16" x14ac:dyDescent="0.2">
      <c r="A1" s="1"/>
    </row>
    <row r="2" spans="1:16" x14ac:dyDescent="0.2">
      <c r="A2" s="1"/>
      <c r="B2" s="3" t="str">
        <f>"Таблица 4 -  Структура технологических потерь электроэнергии в базовом году "&amp;'[1]Таблица 1'!F8</f>
        <v>Таблица 4 -  Структура технологических потерь электроэнергии в базовом году 2019</v>
      </c>
      <c r="C2" s="1"/>
    </row>
    <row r="3" spans="1:16" x14ac:dyDescent="0.2">
      <c r="A3" s="1"/>
      <c r="B3" s="1"/>
      <c r="C3" s="1"/>
    </row>
    <row r="4" spans="1:16" x14ac:dyDescent="0.2">
      <c r="A4" s="1"/>
      <c r="B4" s="4" t="str">
        <f>IF('[1]Таблица 1'!B4:H4&lt;&gt;"",'[1]Таблица 1'!B4:H4,"")</f>
        <v>ООО"КАМАЗ-Энерго"</v>
      </c>
      <c r="C4" s="4"/>
    </row>
    <row r="5" spans="1:16" x14ac:dyDescent="0.2">
      <c r="A5" s="1"/>
      <c r="B5" s="5" t="s">
        <v>0</v>
      </c>
      <c r="C5" s="6"/>
    </row>
    <row r="7" spans="1:16" ht="13.5" customHeight="1" thickBot="1" x14ac:dyDescent="0.25">
      <c r="B7" s="7" t="s">
        <v>1</v>
      </c>
      <c r="C7" s="8" t="s">
        <v>2</v>
      </c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1"/>
    </row>
    <row r="8" spans="1:16" ht="13.5" thickBot="1" x14ac:dyDescent="0.25">
      <c r="B8" s="7"/>
      <c r="C8" s="12"/>
      <c r="D8" s="13" t="s">
        <v>3</v>
      </c>
      <c r="E8" s="13"/>
      <c r="F8" s="13" t="s">
        <v>4</v>
      </c>
      <c r="G8" s="13"/>
      <c r="H8" s="13" t="s">
        <v>5</v>
      </c>
      <c r="I8" s="13"/>
      <c r="J8" s="13" t="s">
        <v>6</v>
      </c>
      <c r="K8" s="13"/>
      <c r="L8" s="13" t="s">
        <v>7</v>
      </c>
      <c r="M8" s="14"/>
      <c r="N8" s="15" t="s">
        <v>8</v>
      </c>
      <c r="O8" s="15"/>
      <c r="P8" s="11"/>
    </row>
    <row r="9" spans="1:16" ht="13.5" thickBot="1" x14ac:dyDescent="0.25">
      <c r="B9" s="7"/>
      <c r="C9" s="12"/>
      <c r="D9" s="16" t="s">
        <v>9</v>
      </c>
      <c r="E9" s="16" t="s">
        <v>10</v>
      </c>
      <c r="F9" s="16" t="s">
        <v>9</v>
      </c>
      <c r="G9" s="16" t="s">
        <v>11</v>
      </c>
      <c r="H9" s="16" t="s">
        <v>9</v>
      </c>
      <c r="I9" s="16" t="s">
        <v>11</v>
      </c>
      <c r="J9" s="16" t="s">
        <v>9</v>
      </c>
      <c r="K9" s="16" t="s">
        <v>11</v>
      </c>
      <c r="L9" s="16" t="s">
        <v>9</v>
      </c>
      <c r="M9" s="16" t="s">
        <v>11</v>
      </c>
      <c r="N9" s="17" t="s">
        <v>9</v>
      </c>
      <c r="O9" s="18" t="s">
        <v>11</v>
      </c>
      <c r="P9" s="11"/>
    </row>
    <row r="10" spans="1:16" ht="13.5" thickBot="1" x14ac:dyDescent="0.25">
      <c r="B10" s="19">
        <v>1</v>
      </c>
      <c r="C10" s="20">
        <v>2</v>
      </c>
      <c r="D10" s="21">
        <v>3</v>
      </c>
      <c r="E10" s="22">
        <v>4</v>
      </c>
      <c r="F10" s="21">
        <v>5</v>
      </c>
      <c r="G10" s="22">
        <v>6</v>
      </c>
      <c r="H10" s="21">
        <v>7</v>
      </c>
      <c r="I10" s="22">
        <v>8</v>
      </c>
      <c r="J10" s="21">
        <v>9</v>
      </c>
      <c r="K10" s="22">
        <v>10</v>
      </c>
      <c r="L10" s="21">
        <v>11</v>
      </c>
      <c r="M10" s="22">
        <v>12</v>
      </c>
      <c r="N10" s="21">
        <v>13</v>
      </c>
      <c r="O10" s="23">
        <v>14</v>
      </c>
      <c r="P10" s="11"/>
    </row>
    <row r="11" spans="1:16" ht="14.25" customHeight="1" thickBot="1" x14ac:dyDescent="0.25">
      <c r="B11" s="24">
        <v>1</v>
      </c>
      <c r="C11" s="25" t="s">
        <v>57</v>
      </c>
      <c r="D11" s="26">
        <f>'[1]Таблица 2'!F31</f>
        <v>0</v>
      </c>
      <c r="E11" s="27"/>
      <c r="F11" s="26">
        <f>'[1]Таблица 2'!G31</f>
        <v>1534656.807</v>
      </c>
      <c r="G11" s="27"/>
      <c r="H11" s="26">
        <f>'[1]Таблица 2'!H31</f>
        <v>106633.35799999999</v>
      </c>
      <c r="I11" s="27"/>
      <c r="J11" s="26">
        <f>'[1]Таблица 2'!I31</f>
        <v>1196060.6395199997</v>
      </c>
      <c r="K11" s="27"/>
      <c r="L11" s="26">
        <f>'[1]Таблица 2'!J31</f>
        <v>4836.2779700000001</v>
      </c>
      <c r="M11" s="27"/>
      <c r="N11" s="28">
        <f>'[1]Таблица 2'!E31</f>
        <v>1535456.8620000002</v>
      </c>
      <c r="O11" s="29"/>
      <c r="P11" s="11"/>
    </row>
    <row r="12" spans="1:16" ht="15" customHeight="1" thickBot="1" x14ac:dyDescent="0.25">
      <c r="B12" s="30">
        <v>2</v>
      </c>
      <c r="C12" s="31" t="s">
        <v>12</v>
      </c>
      <c r="D12" s="26">
        <f>SUM(D13:D27)</f>
        <v>0</v>
      </c>
      <c r="E12" s="32" t="str">
        <f t="shared" ref="E12:E35" si="0">IF(AND(D$11&gt;0,D12&gt;0),D12*100/D$11,"")</f>
        <v/>
      </c>
      <c r="F12" s="26">
        <f>SUM(F13:F27)</f>
        <v>15883.982999001513</v>
      </c>
      <c r="G12" s="32">
        <f t="shared" ref="G12:G35" si="1">IF(AND(F$11&gt;0,F12&gt;0),F12*100/F$11,"")</f>
        <v>1.0350185739606546</v>
      </c>
      <c r="H12" s="26">
        <f>SUM(H13:H27)</f>
        <v>27.252000000000002</v>
      </c>
      <c r="I12" s="32">
        <f t="shared" ref="I12:I35" si="2">IF(AND(H$11&gt;0,H12&gt;0),H12*100/H$11,"")</f>
        <v>2.5556730568308657E-2</v>
      </c>
      <c r="J12" s="26">
        <f>SUM(J13:J27)</f>
        <v>465.60229600000002</v>
      </c>
      <c r="K12" s="32">
        <f t="shared" ref="K12:K35" si="3">IF(AND(J$11&gt;0,J12&gt;0),J12*100/J$11,"")</f>
        <v>3.8927984135223651E-2</v>
      </c>
      <c r="L12" s="26">
        <f>SUM(L13:L27)</f>
        <v>3.3</v>
      </c>
      <c r="M12" s="32">
        <f t="shared" ref="M12:M35" si="4">IF(AND(L$11&gt;0,L12&gt;0),L12*100/L$11,"")</f>
        <v>6.8234291338717237E-2</v>
      </c>
      <c r="N12" s="28">
        <f>SUM(N13:N27)</f>
        <v>16380.137295001514</v>
      </c>
      <c r="O12" s="33">
        <f t="shared" ref="O12:O35" si="5">IF(AND(N$11&gt;0,N12&gt;0),N12*100/N$11,"")</f>
        <v>1.0667924121076033</v>
      </c>
      <c r="P12" s="11"/>
    </row>
    <row r="13" spans="1:16" ht="15.75" customHeight="1" x14ac:dyDescent="0.2">
      <c r="B13" s="34" t="s">
        <v>13</v>
      </c>
      <c r="C13" s="35" t="s">
        <v>14</v>
      </c>
      <c r="D13" s="36"/>
      <c r="E13" s="37" t="str">
        <f t="shared" si="0"/>
        <v/>
      </c>
      <c r="F13" s="36">
        <f>'[2]х.х.трансф '!$I$31/1000-720.265</f>
        <v>13376.623999001515</v>
      </c>
      <c r="G13" s="37">
        <f t="shared" si="1"/>
        <v>0.87163618197808013</v>
      </c>
      <c r="H13" s="36"/>
      <c r="I13" s="37" t="str">
        <f t="shared" si="2"/>
        <v/>
      </c>
      <c r="J13" s="36">
        <f>'[2]х.х.трансф '!$I$44/1000</f>
        <v>272.69529599999998</v>
      </c>
      <c r="K13" s="37">
        <f t="shared" si="3"/>
        <v>2.2799454056897768E-2</v>
      </c>
      <c r="L13" s="36">
        <v>0</v>
      </c>
      <c r="M13" s="37" t="str">
        <f t="shared" si="4"/>
        <v/>
      </c>
      <c r="N13" s="26">
        <f t="shared" ref="N13:N27" si="6">L13+J13+H13+F13+D13</f>
        <v>13649.319295001515</v>
      </c>
      <c r="O13" s="38">
        <f t="shared" si="5"/>
        <v>0.88894189298308746</v>
      </c>
      <c r="P13" s="11"/>
    </row>
    <row r="14" spans="1:16" ht="13.5" customHeight="1" x14ac:dyDescent="0.2">
      <c r="B14" s="39" t="s">
        <v>15</v>
      </c>
      <c r="C14" s="40" t="s">
        <v>16</v>
      </c>
      <c r="D14" s="41"/>
      <c r="E14" s="37" t="str">
        <f t="shared" si="0"/>
        <v/>
      </c>
      <c r="F14" s="41">
        <v>63.161999999999999</v>
      </c>
      <c r="G14" s="37">
        <f t="shared" si="1"/>
        <v>4.1157084575457132E-3</v>
      </c>
      <c r="H14" s="41"/>
      <c r="I14" s="37" t="str">
        <f t="shared" si="2"/>
        <v/>
      </c>
      <c r="J14" s="41"/>
      <c r="K14" s="37" t="str">
        <f t="shared" si="3"/>
        <v/>
      </c>
      <c r="L14" s="41"/>
      <c r="M14" s="37" t="str">
        <f t="shared" si="4"/>
        <v/>
      </c>
      <c r="N14" s="42">
        <f t="shared" si="6"/>
        <v>63.161999999999999</v>
      </c>
      <c r="O14" s="38">
        <f t="shared" si="5"/>
        <v>4.1135639537100838E-3</v>
      </c>
      <c r="P14" s="11"/>
    </row>
    <row r="15" spans="1:16" ht="15" customHeight="1" x14ac:dyDescent="0.2">
      <c r="B15" s="39" t="s">
        <v>17</v>
      </c>
      <c r="C15" s="40" t="s">
        <v>18</v>
      </c>
      <c r="D15" s="41"/>
      <c r="E15" s="37" t="str">
        <f t="shared" si="0"/>
        <v/>
      </c>
      <c r="F15" s="41">
        <v>214.51599999999999</v>
      </c>
      <c r="G15" s="37">
        <f t="shared" si="1"/>
        <v>1.3978108918002536E-2</v>
      </c>
      <c r="H15" s="41"/>
      <c r="I15" s="37" t="str">
        <f t="shared" si="2"/>
        <v/>
      </c>
      <c r="J15" s="41">
        <v>3.6999999999999998E-2</v>
      </c>
      <c r="K15" s="37">
        <f t="shared" si="3"/>
        <v>3.0934886390750849E-6</v>
      </c>
      <c r="L15" s="41"/>
      <c r="M15" s="37" t="str">
        <f t="shared" si="4"/>
        <v/>
      </c>
      <c r="N15" s="42">
        <f t="shared" si="6"/>
        <v>214.553</v>
      </c>
      <c r="O15" s="38">
        <f t="shared" si="5"/>
        <v>1.3973235283245617E-2</v>
      </c>
      <c r="P15" s="11"/>
    </row>
    <row r="16" spans="1:16" ht="15" customHeight="1" x14ac:dyDescent="0.2">
      <c r="B16" s="39" t="s">
        <v>19</v>
      </c>
      <c r="C16" s="40" t="s">
        <v>20</v>
      </c>
      <c r="D16" s="41"/>
      <c r="E16" s="37" t="str">
        <f t="shared" si="0"/>
        <v/>
      </c>
      <c r="F16" s="41">
        <v>131.274</v>
      </c>
      <c r="G16" s="37">
        <f t="shared" si="1"/>
        <v>8.5539645998520628E-3</v>
      </c>
      <c r="H16" s="41"/>
      <c r="I16" s="37" t="str">
        <f t="shared" si="2"/>
        <v/>
      </c>
      <c r="J16" s="41">
        <f>14.099+0.05</f>
        <v>14.149000000000001</v>
      </c>
      <c r="K16" s="37">
        <f t="shared" si="3"/>
        <v>1.1829667771425239E-3</v>
      </c>
      <c r="L16" s="41"/>
      <c r="M16" s="37" t="str">
        <f t="shared" si="4"/>
        <v/>
      </c>
      <c r="N16" s="42">
        <f t="shared" si="6"/>
        <v>145.423</v>
      </c>
      <c r="O16" s="38">
        <f t="shared" si="5"/>
        <v>9.4709922238114929E-3</v>
      </c>
      <c r="P16" s="11"/>
    </row>
    <row r="17" spans="2:16" ht="12.75" customHeight="1" x14ac:dyDescent="0.2">
      <c r="B17" s="39" t="s">
        <v>21</v>
      </c>
      <c r="C17" s="40" t="s">
        <v>22</v>
      </c>
      <c r="D17" s="41"/>
      <c r="E17" s="37" t="str">
        <f t="shared" si="0"/>
        <v/>
      </c>
      <c r="F17" s="41"/>
      <c r="G17" s="37" t="str">
        <f t="shared" si="1"/>
        <v/>
      </c>
      <c r="H17" s="41">
        <v>5.6</v>
      </c>
      <c r="I17" s="37">
        <f t="shared" si="2"/>
        <v>5.2516399230342166E-3</v>
      </c>
      <c r="J17" s="41">
        <f>54.6+1.68</f>
        <v>56.28</v>
      </c>
      <c r="K17" s="37">
        <f t="shared" si="3"/>
        <v>4.7054470434363732E-3</v>
      </c>
      <c r="L17" s="41">
        <v>3.3</v>
      </c>
      <c r="M17" s="37">
        <f t="shared" si="4"/>
        <v>6.8234291338717237E-2</v>
      </c>
      <c r="N17" s="42">
        <f t="shared" si="6"/>
        <v>65.179999999999993</v>
      </c>
      <c r="O17" s="38">
        <f t="shared" si="5"/>
        <v>4.2449906352367449E-3</v>
      </c>
      <c r="P17" s="11"/>
    </row>
    <row r="18" spans="2:16" ht="12.75" customHeight="1" x14ac:dyDescent="0.2">
      <c r="B18" s="39" t="s">
        <v>23</v>
      </c>
      <c r="C18" s="40" t="s">
        <v>24</v>
      </c>
      <c r="D18" s="41"/>
      <c r="E18" s="37" t="str">
        <f t="shared" si="0"/>
        <v/>
      </c>
      <c r="F18" s="41"/>
      <c r="G18" s="37" t="str">
        <f t="shared" si="1"/>
        <v/>
      </c>
      <c r="H18" s="41">
        <v>21.6</v>
      </c>
      <c r="I18" s="37">
        <f t="shared" si="2"/>
        <v>2.0256325417417693E-2</v>
      </c>
      <c r="J18" s="41">
        <f>29.26+93.1</f>
        <v>122.36</v>
      </c>
      <c r="K18" s="37">
        <f t="shared" si="3"/>
        <v>1.0230250537222364E-2</v>
      </c>
      <c r="L18" s="41"/>
      <c r="M18" s="37" t="str">
        <f t="shared" si="4"/>
        <v/>
      </c>
      <c r="N18" s="42">
        <f t="shared" si="6"/>
        <v>143.96</v>
      </c>
      <c r="O18" s="38">
        <f t="shared" si="5"/>
        <v>9.3757111360644654E-3</v>
      </c>
      <c r="P18" s="11"/>
    </row>
    <row r="19" spans="2:16" ht="11.25" customHeight="1" x14ac:dyDescent="0.2">
      <c r="B19" s="39" t="s">
        <v>25</v>
      </c>
      <c r="C19" s="40" t="s">
        <v>26</v>
      </c>
      <c r="D19" s="41"/>
      <c r="E19" s="37" t="str">
        <f t="shared" si="0"/>
        <v/>
      </c>
      <c r="F19" s="41"/>
      <c r="G19" s="37" t="str">
        <f t="shared" si="1"/>
        <v/>
      </c>
      <c r="H19" s="41"/>
      <c r="I19" s="37" t="str">
        <f t="shared" si="2"/>
        <v/>
      </c>
      <c r="J19" s="41"/>
      <c r="K19" s="37" t="str">
        <f t="shared" si="3"/>
        <v/>
      </c>
      <c r="L19" s="41"/>
      <c r="M19" s="37" t="str">
        <f t="shared" si="4"/>
        <v/>
      </c>
      <c r="N19" s="42">
        <f t="shared" si="6"/>
        <v>0</v>
      </c>
      <c r="O19" s="38" t="str">
        <f t="shared" si="5"/>
        <v/>
      </c>
      <c r="P19" s="11"/>
    </row>
    <row r="20" spans="2:16" ht="11.25" customHeight="1" x14ac:dyDescent="0.2">
      <c r="B20" s="39" t="s">
        <v>27</v>
      </c>
      <c r="C20" s="40" t="s">
        <v>28</v>
      </c>
      <c r="D20" s="41"/>
      <c r="E20" s="37" t="str">
        <f t="shared" si="0"/>
        <v/>
      </c>
      <c r="F20" s="41"/>
      <c r="G20" s="37" t="str">
        <f t="shared" si="1"/>
        <v/>
      </c>
      <c r="H20" s="41"/>
      <c r="I20" s="37" t="str">
        <f t="shared" si="2"/>
        <v/>
      </c>
      <c r="J20" s="41"/>
      <c r="K20" s="37" t="str">
        <f t="shared" si="3"/>
        <v/>
      </c>
      <c r="L20" s="41"/>
      <c r="M20" s="37" t="str">
        <f t="shared" si="4"/>
        <v/>
      </c>
      <c r="N20" s="42">
        <f t="shared" si="6"/>
        <v>0</v>
      </c>
      <c r="O20" s="38" t="str">
        <f t="shared" si="5"/>
        <v/>
      </c>
      <c r="P20" s="11"/>
    </row>
    <row r="21" spans="2:16" ht="23.25" customHeight="1" x14ac:dyDescent="0.2">
      <c r="B21" s="39" t="s">
        <v>29</v>
      </c>
      <c r="C21" s="40" t="s">
        <v>30</v>
      </c>
      <c r="D21" s="41"/>
      <c r="E21" s="37" t="str">
        <f t="shared" si="0"/>
        <v/>
      </c>
      <c r="F21" s="41">
        <v>143</v>
      </c>
      <c r="G21" s="37">
        <f t="shared" si="1"/>
        <v>9.3180442264183694E-3</v>
      </c>
      <c r="H21" s="41"/>
      <c r="I21" s="37" t="str">
        <f t="shared" si="2"/>
        <v/>
      </c>
      <c r="J21" s="41"/>
      <c r="K21" s="37" t="str">
        <f t="shared" si="3"/>
        <v/>
      </c>
      <c r="L21" s="41"/>
      <c r="M21" s="37" t="str">
        <f t="shared" si="4"/>
        <v/>
      </c>
      <c r="N21" s="42">
        <f t="shared" si="6"/>
        <v>143</v>
      </c>
      <c r="O21" s="38">
        <f t="shared" si="5"/>
        <v>9.3131890279051013E-3</v>
      </c>
      <c r="P21" s="11"/>
    </row>
    <row r="22" spans="2:16" ht="11.25" customHeight="1" x14ac:dyDescent="0.2">
      <c r="B22" s="39" t="s">
        <v>31</v>
      </c>
      <c r="C22" s="40" t="s">
        <v>32</v>
      </c>
      <c r="D22" s="41"/>
      <c r="E22" s="37" t="str">
        <f t="shared" si="0"/>
        <v/>
      </c>
      <c r="F22" s="41">
        <v>11.4</v>
      </c>
      <c r="G22" s="37">
        <f t="shared" si="1"/>
        <v>7.4283709217600987E-4</v>
      </c>
      <c r="H22" s="41"/>
      <c r="I22" s="37" t="str">
        <f t="shared" si="2"/>
        <v/>
      </c>
      <c r="J22" s="41"/>
      <c r="K22" s="37" t="str">
        <f t="shared" si="3"/>
        <v/>
      </c>
      <c r="L22" s="41"/>
      <c r="M22" s="37" t="str">
        <f t="shared" si="4"/>
        <v/>
      </c>
      <c r="N22" s="42">
        <f t="shared" si="6"/>
        <v>11.4</v>
      </c>
      <c r="O22" s="38">
        <f t="shared" si="5"/>
        <v>7.4245003439243472E-4</v>
      </c>
      <c r="P22" s="11"/>
    </row>
    <row r="23" spans="2:16" ht="11.25" customHeight="1" x14ac:dyDescent="0.2">
      <c r="B23" s="39" t="s">
        <v>33</v>
      </c>
      <c r="C23" s="40" t="s">
        <v>34</v>
      </c>
      <c r="D23" s="41"/>
      <c r="E23" s="37" t="str">
        <f t="shared" si="0"/>
        <v/>
      </c>
      <c r="F23" s="41">
        <v>1.32</v>
      </c>
      <c r="G23" s="37">
        <f t="shared" si="1"/>
        <v>8.6012715936169563E-5</v>
      </c>
      <c r="H23" s="41">
        <v>5.1999999999999998E-2</v>
      </c>
      <c r="I23" s="37">
        <f t="shared" si="2"/>
        <v>4.8765227856746293E-5</v>
      </c>
      <c r="J23" s="41">
        <v>8.1000000000000003E-2</v>
      </c>
      <c r="K23" s="37">
        <f t="shared" si="3"/>
        <v>6.7722318855427538E-6</v>
      </c>
      <c r="L23" s="41"/>
      <c r="M23" s="37" t="str">
        <f t="shared" si="4"/>
        <v/>
      </c>
      <c r="N23" s="42">
        <f t="shared" si="6"/>
        <v>1.4530000000000001</v>
      </c>
      <c r="O23" s="38">
        <f t="shared" si="5"/>
        <v>9.4629815787035761E-5</v>
      </c>
      <c r="P23" s="11"/>
    </row>
    <row r="24" spans="2:16" ht="11.25" customHeight="1" x14ac:dyDescent="0.2">
      <c r="B24" s="39" t="s">
        <v>35</v>
      </c>
      <c r="C24" s="40" t="s">
        <v>36</v>
      </c>
      <c r="D24" s="41"/>
      <c r="E24" s="37" t="str">
        <f t="shared" si="0"/>
        <v/>
      </c>
      <c r="F24" s="41"/>
      <c r="G24" s="37" t="str">
        <f t="shared" si="1"/>
        <v/>
      </c>
      <c r="H24" s="41"/>
      <c r="I24" s="37" t="str">
        <f t="shared" si="2"/>
        <v/>
      </c>
      <c r="J24" s="41"/>
      <c r="K24" s="37" t="str">
        <f t="shared" si="3"/>
        <v/>
      </c>
      <c r="L24" s="41">
        <v>0</v>
      </c>
      <c r="M24" s="37" t="str">
        <f t="shared" si="4"/>
        <v/>
      </c>
      <c r="N24" s="42">
        <f t="shared" si="6"/>
        <v>0</v>
      </c>
      <c r="O24" s="38" t="str">
        <f t="shared" si="5"/>
        <v/>
      </c>
      <c r="P24" s="11"/>
    </row>
    <row r="25" spans="2:16" ht="11.25" customHeight="1" x14ac:dyDescent="0.2">
      <c r="B25" s="39" t="s">
        <v>37</v>
      </c>
      <c r="C25" s="40" t="s">
        <v>38</v>
      </c>
      <c r="D25" s="41"/>
      <c r="E25" s="37" t="str">
        <f t="shared" si="0"/>
        <v/>
      </c>
      <c r="F25" s="41"/>
      <c r="G25" s="37" t="str">
        <f t="shared" si="1"/>
        <v/>
      </c>
      <c r="H25" s="41"/>
      <c r="I25" s="37" t="str">
        <f t="shared" si="2"/>
        <v/>
      </c>
      <c r="J25" s="41"/>
      <c r="K25" s="37" t="str">
        <f t="shared" si="3"/>
        <v/>
      </c>
      <c r="L25" s="41">
        <v>0</v>
      </c>
      <c r="M25" s="37" t="str">
        <f t="shared" si="4"/>
        <v/>
      </c>
      <c r="N25" s="42">
        <f t="shared" si="6"/>
        <v>0</v>
      </c>
      <c r="O25" s="38" t="str">
        <f t="shared" si="5"/>
        <v/>
      </c>
      <c r="P25" s="11"/>
    </row>
    <row r="26" spans="2:16" ht="11.25" customHeight="1" x14ac:dyDescent="0.2">
      <c r="B26" s="39" t="s">
        <v>39</v>
      </c>
      <c r="C26" s="40" t="s">
        <v>40</v>
      </c>
      <c r="D26" s="41"/>
      <c r="E26" s="37" t="str">
        <f t="shared" si="0"/>
        <v/>
      </c>
      <c r="F26" s="41">
        <v>1942.6869999999999</v>
      </c>
      <c r="G26" s="37">
        <f t="shared" si="1"/>
        <v>0.12658771597264351</v>
      </c>
      <c r="H26" s="41"/>
      <c r="I26" s="37" t="str">
        <f t="shared" si="2"/>
        <v/>
      </c>
      <c r="J26" s="41"/>
      <c r="K26" s="37" t="str">
        <f t="shared" si="3"/>
        <v/>
      </c>
      <c r="L26" s="41">
        <v>0</v>
      </c>
      <c r="M26" s="37" t="str">
        <f t="shared" si="4"/>
        <v/>
      </c>
      <c r="N26" s="43">
        <f t="shared" si="6"/>
        <v>1942.6869999999999</v>
      </c>
      <c r="O26" s="38">
        <f t="shared" si="5"/>
        <v>0.12652175701436277</v>
      </c>
      <c r="P26" s="11"/>
    </row>
    <row r="27" spans="2:16" ht="11.25" customHeight="1" thickBot="1" x14ac:dyDescent="0.25">
      <c r="B27" s="44" t="s">
        <v>41</v>
      </c>
      <c r="C27" s="45" t="s">
        <v>42</v>
      </c>
      <c r="D27" s="46"/>
      <c r="E27" s="47" t="str">
        <f t="shared" si="0"/>
        <v/>
      </c>
      <c r="F27" s="46">
        <v>0</v>
      </c>
      <c r="G27" s="47" t="str">
        <f t="shared" si="1"/>
        <v/>
      </c>
      <c r="H27" s="46">
        <v>0</v>
      </c>
      <c r="I27" s="47" t="str">
        <f t="shared" si="2"/>
        <v/>
      </c>
      <c r="J27" s="46">
        <v>0</v>
      </c>
      <c r="K27" s="47" t="str">
        <f t="shared" si="3"/>
        <v/>
      </c>
      <c r="L27" s="46">
        <v>0</v>
      </c>
      <c r="M27" s="47" t="str">
        <f t="shared" si="4"/>
        <v/>
      </c>
      <c r="N27" s="43">
        <f t="shared" si="6"/>
        <v>0</v>
      </c>
      <c r="O27" s="48" t="str">
        <f t="shared" si="5"/>
        <v/>
      </c>
      <c r="P27" s="11"/>
    </row>
    <row r="28" spans="2:16" ht="15.75" customHeight="1" thickBot="1" x14ac:dyDescent="0.25">
      <c r="B28" s="30">
        <v>3</v>
      </c>
      <c r="C28" s="31" t="s">
        <v>43</v>
      </c>
      <c r="D28" s="26">
        <f>SUM(D29:D32)</f>
        <v>0</v>
      </c>
      <c r="E28" s="32" t="str">
        <f t="shared" si="0"/>
        <v/>
      </c>
      <c r="F28" s="26">
        <f>SUM(F29:F32)</f>
        <v>1903.4399926406431</v>
      </c>
      <c r="G28" s="32">
        <f t="shared" si="1"/>
        <v>0.12403033590041236</v>
      </c>
      <c r="H28" s="26">
        <f>SUM(H29:H32)</f>
        <v>0</v>
      </c>
      <c r="I28" s="32" t="str">
        <f t="shared" si="2"/>
        <v/>
      </c>
      <c r="J28" s="26">
        <f>SUM(J29:J32)</f>
        <v>4.3252408189186813</v>
      </c>
      <c r="K28" s="32">
        <f t="shared" si="3"/>
        <v>3.6162387390780429E-4</v>
      </c>
      <c r="L28" s="26">
        <f>SUM(L29:L32)</f>
        <v>12.666</v>
      </c>
      <c r="M28" s="32">
        <f t="shared" si="4"/>
        <v>0.26189561639278564</v>
      </c>
      <c r="N28" s="28">
        <f>SUM(N29:N32)</f>
        <v>1920.4312334595618</v>
      </c>
      <c r="O28" s="33">
        <f t="shared" si="5"/>
        <v>0.12507230134476818</v>
      </c>
      <c r="P28" s="11"/>
    </row>
    <row r="29" spans="2:16" ht="13.5" customHeight="1" x14ac:dyDescent="0.2">
      <c r="B29" s="34" t="s">
        <v>44</v>
      </c>
      <c r="C29" s="35" t="s">
        <v>45</v>
      </c>
      <c r="D29" s="36"/>
      <c r="E29" s="37" t="str">
        <f t="shared" si="0"/>
        <v/>
      </c>
      <c r="F29" s="36">
        <f>'[2]нагр.потери тр'!$H$47/1000</f>
        <v>1070.1306115364232</v>
      </c>
      <c r="G29" s="37">
        <f t="shared" si="1"/>
        <v>6.9730939624758931E-2</v>
      </c>
      <c r="H29" s="36"/>
      <c r="I29" s="37" t="str">
        <f t="shared" si="2"/>
        <v/>
      </c>
      <c r="J29" s="36">
        <f>'[2]нагр.потери тр'!$H$62/1000</f>
        <v>3.612970835583583</v>
      </c>
      <c r="K29" s="37">
        <f t="shared" si="3"/>
        <v>3.0207254684290355E-4</v>
      </c>
      <c r="L29" s="36">
        <v>0</v>
      </c>
      <c r="M29" s="37" t="str">
        <f t="shared" si="4"/>
        <v/>
      </c>
      <c r="N29" s="26">
        <f>L29+J29+H29+F29+D29</f>
        <v>1073.7435823720068</v>
      </c>
      <c r="O29" s="38">
        <f t="shared" si="5"/>
        <v>6.9929908742171268E-2</v>
      </c>
      <c r="P29" s="11"/>
    </row>
    <row r="30" spans="2:16" ht="13.5" customHeight="1" x14ac:dyDescent="0.2">
      <c r="B30" s="39" t="s">
        <v>46</v>
      </c>
      <c r="C30" s="40" t="s">
        <v>47</v>
      </c>
      <c r="D30" s="41"/>
      <c r="E30" s="37" t="str">
        <f t="shared" si="0"/>
        <v/>
      </c>
      <c r="F30" s="41">
        <f>'[2]нагр.потери лин'!$G$30/1000+'[2]нагр.потери лин'!$G$38/1000</f>
        <v>832.21287071578786</v>
      </c>
      <c r="G30" s="37">
        <f t="shared" si="1"/>
        <v>5.4227946399470657E-2</v>
      </c>
      <c r="H30" s="41"/>
      <c r="I30" s="37" t="str">
        <f t="shared" si="2"/>
        <v/>
      </c>
      <c r="J30" s="41">
        <f>'[2]нагр.потери лин'!$G$32/1000+'[2]нагр.потери лин'!$G$51/1000+'[2]нагр.потери лин'!$G$55/1000</f>
        <v>0.71226998333509806</v>
      </c>
      <c r="K30" s="37">
        <f t="shared" si="3"/>
        <v>5.9551327064900709E-5</v>
      </c>
      <c r="L30" s="41">
        <v>12.666</v>
      </c>
      <c r="M30" s="37">
        <f>IF(AND(L$11&gt;0,L30&gt;0),L30*100/L$11,"")</f>
        <v>0.26189561639278564</v>
      </c>
      <c r="N30" s="42">
        <f>L30+J30+H30+F30+D30</f>
        <v>845.591140699123</v>
      </c>
      <c r="O30" s="38">
        <f t="shared" si="5"/>
        <v>5.5070979955614212E-2</v>
      </c>
      <c r="P30" s="11"/>
    </row>
    <row r="31" spans="2:16" ht="13.5" customHeight="1" x14ac:dyDescent="0.2">
      <c r="B31" s="39" t="s">
        <v>48</v>
      </c>
      <c r="C31" s="40" t="s">
        <v>49</v>
      </c>
      <c r="D31" s="41"/>
      <c r="E31" s="37" t="str">
        <f t="shared" si="0"/>
        <v/>
      </c>
      <c r="F31" s="41">
        <v>1.0965103884320941</v>
      </c>
      <c r="G31" s="37">
        <f t="shared" si="1"/>
        <v>7.1449876182779298E-5</v>
      </c>
      <c r="H31" s="41"/>
      <c r="I31" s="37" t="str">
        <f t="shared" si="2"/>
        <v/>
      </c>
      <c r="J31" s="41"/>
      <c r="K31" s="37" t="str">
        <f t="shared" si="3"/>
        <v/>
      </c>
      <c r="L31" s="41">
        <v>0</v>
      </c>
      <c r="M31" s="37" t="str">
        <f t="shared" si="4"/>
        <v/>
      </c>
      <c r="N31" s="42">
        <f>L31+J31+H31+F31+D31</f>
        <v>1.0965103884320941</v>
      </c>
      <c r="O31" s="38">
        <f t="shared" si="5"/>
        <v>7.1412646982725464E-5</v>
      </c>
      <c r="P31" s="11"/>
    </row>
    <row r="32" spans="2:16" ht="13.5" customHeight="1" thickBot="1" x14ac:dyDescent="0.25">
      <c r="B32" s="44" t="s">
        <v>50</v>
      </c>
      <c r="C32" s="45" t="s">
        <v>51</v>
      </c>
      <c r="D32" s="46"/>
      <c r="E32" s="47" t="str">
        <f t="shared" si="0"/>
        <v/>
      </c>
      <c r="F32" s="46">
        <v>0</v>
      </c>
      <c r="G32" s="47" t="str">
        <f t="shared" si="1"/>
        <v/>
      </c>
      <c r="H32" s="46">
        <v>0</v>
      </c>
      <c r="I32" s="47" t="str">
        <f t="shared" si="2"/>
        <v/>
      </c>
      <c r="J32" s="46">
        <v>0</v>
      </c>
      <c r="K32" s="47" t="str">
        <f t="shared" si="3"/>
        <v/>
      </c>
      <c r="L32" s="46">
        <v>0</v>
      </c>
      <c r="M32" s="47" t="str">
        <f t="shared" si="4"/>
        <v/>
      </c>
      <c r="N32" s="43">
        <f>L32+J32+H32+F32+D32</f>
        <v>0</v>
      </c>
      <c r="O32" s="48" t="str">
        <f t="shared" si="5"/>
        <v/>
      </c>
      <c r="P32" s="11"/>
    </row>
    <row r="33" spans="2:19" ht="13.5" customHeight="1" thickBot="1" x14ac:dyDescent="0.25">
      <c r="B33" s="30">
        <v>4</v>
      </c>
      <c r="C33" s="31" t="s">
        <v>52</v>
      </c>
      <c r="D33" s="49">
        <f>D28+D12</f>
        <v>0</v>
      </c>
      <c r="E33" s="32" t="str">
        <f t="shared" si="0"/>
        <v/>
      </c>
      <c r="F33" s="49">
        <f>F28+F12</f>
        <v>17787.422991642157</v>
      </c>
      <c r="G33" s="32">
        <f t="shared" si="1"/>
        <v>1.159048909861067</v>
      </c>
      <c r="H33" s="49">
        <f>H28+H12</f>
        <v>27.252000000000002</v>
      </c>
      <c r="I33" s="32">
        <f t="shared" si="2"/>
        <v>2.5556730568308657E-2</v>
      </c>
      <c r="J33" s="49">
        <f>J28+J12</f>
        <v>469.92753681891872</v>
      </c>
      <c r="K33" s="32">
        <f t="shared" si="3"/>
        <v>3.9289608009131456E-2</v>
      </c>
      <c r="L33" s="49">
        <f>L28+L12</f>
        <v>15.966000000000001</v>
      </c>
      <c r="M33" s="32">
        <f t="shared" si="4"/>
        <v>0.33012990773150291</v>
      </c>
      <c r="N33" s="50">
        <f>N28+N12</f>
        <v>18300.568528461077</v>
      </c>
      <c r="O33" s="33">
        <f t="shared" si="5"/>
        <v>1.1918647134523714</v>
      </c>
      <c r="P33" s="11"/>
      <c r="S33" s="2" t="s">
        <v>53</v>
      </c>
    </row>
    <row r="34" spans="2:19" ht="24.75" customHeight="1" thickBot="1" x14ac:dyDescent="0.25">
      <c r="B34" s="30">
        <v>5</v>
      </c>
      <c r="C34" s="31" t="s">
        <v>54</v>
      </c>
      <c r="D34" s="49">
        <f>IF(SUM('[1]Таблица 2'!F31:J31)&gt;0,N34*'[1]Таблица 2'!F31/(SUM('[1]Таблица 2'!F31:J31)),0)</f>
        <v>0</v>
      </c>
      <c r="E34" s="47" t="str">
        <f t="shared" si="0"/>
        <v/>
      </c>
      <c r="F34" s="49">
        <f>IF(SUM('[1]Таблица 2'!F31:J31)&gt;0,N34*'[1]Таблица 2'!G31/(SUM('[1]Таблица 2'!F31:J31)),0)</f>
        <v>0</v>
      </c>
      <c r="G34" s="47" t="str">
        <f t="shared" si="1"/>
        <v/>
      </c>
      <c r="H34" s="49">
        <f>IF(SUM('[1]Таблица 2'!F31:J31)&gt;0,N34*'[1]Таблица 2'!H31/(SUM('[1]Таблица 2'!F31:J31)),0)</f>
        <v>0</v>
      </c>
      <c r="I34" s="47" t="str">
        <f t="shared" si="2"/>
        <v/>
      </c>
      <c r="J34" s="49">
        <f>IF(SUM('[1]Таблица 2'!F31:J31)&gt;0,N34*'[1]Таблица 2'!I31/(SUM('[1]Таблица 2'!F31:J31)),0)</f>
        <v>0</v>
      </c>
      <c r="K34" s="47" t="str">
        <f t="shared" si="3"/>
        <v/>
      </c>
      <c r="L34" s="49">
        <f>IF(SUM('[1]Таблица 2'!F31:J31)&gt;0,N34*'[1]Таблица 2'!J31/(SUM('[1]Таблица 2'!F31:J31)),0)</f>
        <v>0</v>
      </c>
      <c r="M34" s="47" t="str">
        <f t="shared" si="4"/>
        <v/>
      </c>
      <c r="N34" s="51"/>
      <c r="O34" s="48" t="str">
        <f t="shared" si="5"/>
        <v/>
      </c>
      <c r="P34" s="11"/>
    </row>
    <row r="35" spans="2:19" ht="12" customHeight="1" thickBot="1" x14ac:dyDescent="0.25">
      <c r="B35" s="24">
        <v>6</v>
      </c>
      <c r="C35" s="25" t="s">
        <v>55</v>
      </c>
      <c r="D35" s="52">
        <f>D34+D33</f>
        <v>0</v>
      </c>
      <c r="E35" s="53" t="str">
        <f t="shared" si="0"/>
        <v/>
      </c>
      <c r="F35" s="52">
        <f>F34+F33</f>
        <v>17787.422991642157</v>
      </c>
      <c r="G35" s="53">
        <f t="shared" si="1"/>
        <v>1.159048909861067</v>
      </c>
      <c r="H35" s="52">
        <f>H34+H33</f>
        <v>27.252000000000002</v>
      </c>
      <c r="I35" s="53">
        <f t="shared" si="2"/>
        <v>2.5556730568308657E-2</v>
      </c>
      <c r="J35" s="52">
        <f>J34+J33</f>
        <v>469.92753681891872</v>
      </c>
      <c r="K35" s="53">
        <f t="shared" si="3"/>
        <v>3.9289608009131456E-2</v>
      </c>
      <c r="L35" s="52">
        <f>L34+L33</f>
        <v>15.966000000000001</v>
      </c>
      <c r="M35" s="53">
        <f t="shared" si="4"/>
        <v>0.33012990773150291</v>
      </c>
      <c r="N35" s="52">
        <f>N34+N33</f>
        <v>18300.568528461077</v>
      </c>
      <c r="O35" s="54">
        <f t="shared" si="5"/>
        <v>1.1918647134523714</v>
      </c>
      <c r="P35" s="11"/>
    </row>
    <row r="36" spans="2:19" ht="13.5" thickBot="1" x14ac:dyDescent="0.25">
      <c r="B36" s="55" t="s">
        <v>56</v>
      </c>
      <c r="C36" s="55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11"/>
    </row>
    <row r="37" spans="2:19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9" x14ac:dyDescent="0.2">
      <c r="B38" s="57"/>
      <c r="C38" s="57"/>
      <c r="D38" s="57"/>
      <c r="E38" s="5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9" ht="18.75" x14ac:dyDescent="0.3">
      <c r="B39" s="58"/>
      <c r="C39" s="58"/>
      <c r="D39" s="59"/>
      <c r="E39" s="60"/>
      <c r="F39" s="61"/>
      <c r="G39" s="62"/>
      <c r="H39" s="63"/>
      <c r="I39" s="62"/>
      <c r="J39" s="11"/>
      <c r="K39" s="11"/>
      <c r="L39" s="11"/>
      <c r="M39" s="11"/>
      <c r="N39" s="11"/>
      <c r="O39" s="11"/>
      <c r="P39" s="11"/>
    </row>
    <row r="40" spans="2:19" ht="12.75" customHeight="1" x14ac:dyDescent="0.25">
      <c r="B40" s="64"/>
      <c r="C40" s="64"/>
      <c r="D40" s="65"/>
      <c r="E40" s="66"/>
      <c r="F40" s="67"/>
      <c r="G40" s="62"/>
      <c r="H40" s="62"/>
      <c r="I40" s="62"/>
      <c r="J40" s="11"/>
      <c r="K40" s="11"/>
      <c r="L40" s="11"/>
      <c r="M40" s="11"/>
      <c r="N40" s="11"/>
      <c r="O40" s="11"/>
      <c r="P40" s="11"/>
    </row>
    <row r="41" spans="2:19" x14ac:dyDescent="0.2">
      <c r="B41" s="57"/>
      <c r="C41" s="57"/>
      <c r="D41" s="57"/>
      <c r="E41" s="5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9" x14ac:dyDescent="0.2">
      <c r="B42" s="57"/>
      <c r="C42" s="57"/>
      <c r="D42" s="57"/>
      <c r="E42" s="5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9" x14ac:dyDescent="0.2">
      <c r="B43" s="57"/>
      <c r="C43" s="57"/>
      <c r="D43" s="57"/>
      <c r="E43" s="5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9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9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9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9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9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mergeCells count="13">
    <mergeCell ref="N8:O8"/>
    <mergeCell ref="B36:O36"/>
    <mergeCell ref="B40:C40"/>
    <mergeCell ref="B4:C4"/>
    <mergeCell ref="B5:C5"/>
    <mergeCell ref="B7:B9"/>
    <mergeCell ref="C7:C9"/>
    <mergeCell ref="D7:O7"/>
    <mergeCell ref="D8:E8"/>
    <mergeCell ref="F8:G8"/>
    <mergeCell ref="H8:I8"/>
    <mergeCell ref="J8:K8"/>
    <mergeCell ref="L8:M8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2020-02-27T12:57:38Z</dcterms:created>
  <dcterms:modified xsi:type="dcterms:W3CDTF">2020-02-27T13:00:43Z</dcterms:modified>
</cp:coreProperties>
</file>